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<sst xmlns="http://schemas.openxmlformats.org/spreadsheetml/2006/main" count="44" uniqueCount="42">
  <si>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r>
      <rPr>
        <sz val="18"/>
        <color theme="1"/>
        <rFont val="方正小标宋简体"/>
        <charset val="134"/>
      </rPr>
      <t>张家川县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年财政衔接资金第二批项目管理费申请资金汇总表</t>
    </r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</si>
  <si>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</si>
  <si>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项目名称</t>
    </r>
  </si>
  <si>
    <t>项目建安费（元）</t>
  </si>
  <si>
    <r>
      <rPr>
        <sz val="11"/>
        <color theme="1"/>
        <rFont val="黑体"/>
        <charset val="134"/>
      </rPr>
      <t>申请项目管理费（元）</t>
    </r>
  </si>
  <si>
    <r>
      <rPr>
        <sz val="11"/>
        <color theme="1"/>
        <rFont val="黑体"/>
        <charset val="134"/>
      </rPr>
      <t>备注</t>
    </r>
  </si>
  <si>
    <r>
      <rPr>
        <b/>
        <sz val="11"/>
        <color theme="1"/>
        <rFont val="黑体"/>
        <charset val="134"/>
      </rPr>
      <t>合计</t>
    </r>
  </si>
  <si>
    <r>
      <rPr>
        <sz val="11"/>
        <color theme="1"/>
        <rFont val="黑体"/>
        <charset val="134"/>
      </rPr>
      <t>项目设计费</t>
    </r>
  </si>
  <si>
    <r>
      <rPr>
        <sz val="11"/>
        <color theme="1"/>
        <rFont val="黑体"/>
        <charset val="134"/>
      </rPr>
      <t>比例</t>
    </r>
  </si>
  <si>
    <r>
      <rPr>
        <sz val="11"/>
        <color theme="1"/>
        <rFont val="黑体"/>
        <charset val="134"/>
      </rPr>
      <t>项目代理费</t>
    </r>
  </si>
  <si>
    <r>
      <rPr>
        <sz val="11"/>
        <color theme="1"/>
        <rFont val="黑体"/>
        <charset val="134"/>
      </rPr>
      <t>项目监理费</t>
    </r>
  </si>
  <si>
    <t>合计</t>
  </si>
  <si>
    <r>
      <rPr>
        <b/>
        <sz val="11"/>
        <color theme="1"/>
        <rFont val="黑体"/>
        <charset val="134"/>
      </rPr>
      <t>一</t>
    </r>
  </si>
  <si>
    <t>交通局小计</t>
  </si>
  <si>
    <t>2025年产业路硬化项目</t>
  </si>
  <si>
    <t>2025年窄路加宽建设项目</t>
  </si>
  <si>
    <t>张家川县闫家乡付堡村一组桥梁建设工程</t>
  </si>
  <si>
    <t>2025年产业砂砾路</t>
  </si>
  <si>
    <t>庄北路至小庄产业路建设项目</t>
  </si>
  <si>
    <t>马上路-黄花产业路建设项目</t>
  </si>
  <si>
    <t>马鹿镇龙口村产业路建设项目</t>
  </si>
  <si>
    <t>二</t>
  </si>
  <si>
    <t>自然资源局小计</t>
  </si>
  <si>
    <t>2025年欠发达国有林场巩固提升张家川县关山林场灾后重建项目</t>
  </si>
  <si>
    <t>三</t>
  </si>
  <si>
    <t>发改局小计</t>
  </si>
  <si>
    <t>大阳镇下李村、水滩村基础设施补短板建设项目</t>
  </si>
  <si>
    <t>四</t>
  </si>
  <si>
    <t>工业园区管委会小计</t>
  </si>
  <si>
    <t>张家川县胡川镇农特产品加工产业基地基础设施配套项目</t>
  </si>
  <si>
    <t>五</t>
  </si>
  <si>
    <t>畜牧中心小计</t>
  </si>
  <si>
    <t>张家川县大阳镇畜禽粪污有机化集中处理中心建设项目</t>
  </si>
  <si>
    <t>张家川县马关镇畜禽粪污有机化集中处理中心建设项目</t>
  </si>
  <si>
    <t>六</t>
  </si>
  <si>
    <t>农业农村局小计</t>
  </si>
  <si>
    <t>第二批农作物晾晒场建设项目</t>
  </si>
  <si>
    <t>张家川县农产品检验检测实验室建设项目</t>
  </si>
  <si>
    <t>胡川镇食用菌三期工厂化棚建设项目</t>
  </si>
  <si>
    <t>大阳镇蓝莓棚建设项目</t>
  </si>
  <si>
    <t>胡川镇食用菌三期工厂化棚建设项目设计评审费用</t>
  </si>
  <si>
    <t>张家川县过渡期内衔接资金第三方检查费用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</si>
</sst>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right" vertical="center"/>
    </xf>
    <xf numFmtId="176" fontId="1" fillId="0" borderId="4" xfId="0" applyNumberFormat="1" applyFont="1" applyFill="1" applyBorder="1" applyAlignment="1">
      <alignment horizontal="right" vertical="center" wrapText="1"/>
    </xf>
    <xf numFmtId="10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right" vertical="center" wrapText="1"/>
    </xf>
    <xf numFmtId="10" fontId="1" fillId="0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right" vertical="center" wrapText="1"/>
    </xf>
    <xf numFmtId="10" fontId="1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0" fontId="10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6" fontId="9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zoomScale="115" zoomScaleNormal="115" topLeftCell="B1" workbookViewId="0">
      <pane ySplit="3" topLeftCell="A4" activePane="bottomLeft" state="frozen"/>
      <selection/>
      <selection pane="bottomLeft" activeCell="N8" sqref="N8"/>
    </sheetView>
  </sheetViews>
  <sheetFormatPr defaultColWidth="9" defaultRowHeight="15"/>
  <cols>
    <col min="1" max="1" width="5.75" style="4" customWidth="1"/>
    <col min="2" max="2" width="61.375" style="1" customWidth="1"/>
    <col min="3" max="3" width="18.375" style="1" customWidth="1"/>
    <col min="4" max="5" width="16" style="4" customWidth="1"/>
    <col min="6" max="6" width="9.375" style="4" customWidth="1"/>
    <col min="7" max="7" width="15" style="4" customWidth="1"/>
    <col min="8" max="8" width="9.375" style="4" customWidth="1"/>
    <col min="9" max="9" width="19.5" style="4" customWidth="1"/>
    <col min="10" max="10" width="9.375" style="4" customWidth="1"/>
    <col min="11" max="11" width="5.375" style="1" customWidth="1"/>
    <col min="12" max="16384" width="9" style="1"/>
  </cols>
  <sheetData>
    <row r="1" s="1" customFormat="1" ht="27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19" customHeight="1" spans="1:11">
      <c r="A2" s="7" t="s">
        <v>1</v>
      </c>
      <c r="B2" s="7" t="s">
        <v>2</v>
      </c>
      <c r="C2" s="8" t="s">
        <v>3</v>
      </c>
      <c r="D2" s="9" t="s">
        <v>4</v>
      </c>
      <c r="E2" s="10"/>
      <c r="F2" s="10"/>
      <c r="G2" s="10"/>
      <c r="H2" s="10"/>
      <c r="I2" s="10"/>
      <c r="J2" s="52"/>
      <c r="K2" s="7" t="s">
        <v>5</v>
      </c>
    </row>
    <row r="3" s="1" customFormat="1" ht="19" customHeight="1" spans="1:11">
      <c r="A3" s="7"/>
      <c r="B3" s="7"/>
      <c r="C3" s="7"/>
      <c r="D3" s="11" t="s">
        <v>6</v>
      </c>
      <c r="E3" s="12" t="s">
        <v>7</v>
      </c>
      <c r="F3" s="12" t="s">
        <v>8</v>
      </c>
      <c r="G3" s="12" t="s">
        <v>9</v>
      </c>
      <c r="H3" s="12" t="s">
        <v>8</v>
      </c>
      <c r="I3" s="12" t="s">
        <v>10</v>
      </c>
      <c r="J3" s="12" t="s">
        <v>8</v>
      </c>
      <c r="K3" s="7"/>
    </row>
    <row r="4" s="2" customFormat="1" ht="24" customHeight="1" spans="1:11">
      <c r="A4" s="13"/>
      <c r="B4" s="14" t="s">
        <v>11</v>
      </c>
      <c r="C4" s="15">
        <f>C5+C13+C15+C17+C22</f>
        <v>78285571.92</v>
      </c>
      <c r="D4" s="16">
        <f>E4+G4+I4+C27+C28</f>
        <v>2713853.06</v>
      </c>
      <c r="E4" s="17">
        <f t="shared" ref="E4:I4" si="0">E5+E13+E15+E17+E22+E19</f>
        <v>1120737.54488</v>
      </c>
      <c r="F4" s="18"/>
      <c r="G4" s="17">
        <f t="shared" si="0"/>
        <v>601164.25756</v>
      </c>
      <c r="H4" s="18"/>
      <c r="I4" s="17">
        <f t="shared" si="0"/>
        <v>837951.25756</v>
      </c>
      <c r="J4" s="11"/>
      <c r="K4" s="13"/>
    </row>
    <row r="5" s="1" customFormat="1" ht="24" customHeight="1" spans="1:11">
      <c r="A5" s="13" t="s">
        <v>12</v>
      </c>
      <c r="B5" s="19" t="s">
        <v>13</v>
      </c>
      <c r="C5" s="16">
        <f>SUM(C6:C9)</f>
        <v>52709983</v>
      </c>
      <c r="D5" s="16">
        <f>E5+G5+I5</f>
        <v>1658100</v>
      </c>
      <c r="E5" s="16">
        <f t="shared" ref="E5:I5" si="1">SUM(E6:E10)</f>
        <v>776800</v>
      </c>
      <c r="F5" s="20"/>
      <c r="G5" s="16">
        <f t="shared" si="1"/>
        <v>323200</v>
      </c>
      <c r="H5" s="20"/>
      <c r="I5" s="16">
        <f t="shared" si="1"/>
        <v>558100</v>
      </c>
      <c r="J5" s="53"/>
      <c r="K5" s="20"/>
    </row>
    <row r="6" s="1" customFormat="1" ht="24" customHeight="1" spans="1:11">
      <c r="A6" s="12">
        <v>1</v>
      </c>
      <c r="B6" s="21" t="s">
        <v>14</v>
      </c>
      <c r="C6" s="22">
        <v>30110005</v>
      </c>
      <c r="D6" s="23">
        <f>E6+G6+I6</f>
        <v>946700</v>
      </c>
      <c r="E6" s="24">
        <v>453000</v>
      </c>
      <c r="F6" s="25">
        <f t="shared" ref="F6:F9" si="2">E6/C6</f>
        <v>0.0150448331044781</v>
      </c>
      <c r="G6" s="24">
        <v>195700</v>
      </c>
      <c r="H6" s="26">
        <f t="shared" ref="H6:H9" si="3">G6/C6</f>
        <v>0.00649950074734295</v>
      </c>
      <c r="I6" s="24">
        <v>298000</v>
      </c>
      <c r="J6" s="26">
        <f t="shared" ref="J6:J9" si="4">I6/C6</f>
        <v>0.00989704252789065</v>
      </c>
      <c r="K6" s="54"/>
    </row>
    <row r="7" s="1" customFormat="1" ht="24" customHeight="1" spans="1:11">
      <c r="A7" s="12">
        <v>2</v>
      </c>
      <c r="B7" s="21" t="s">
        <v>15</v>
      </c>
      <c r="C7" s="22">
        <v>7568056</v>
      </c>
      <c r="D7" s="23">
        <f>E7+G7+I7</f>
        <v>187000</v>
      </c>
      <c r="E7" s="24">
        <v>82000</v>
      </c>
      <c r="F7" s="25">
        <f t="shared" si="2"/>
        <v>0.0108350149628914</v>
      </c>
      <c r="G7" s="24">
        <v>30000</v>
      </c>
      <c r="H7" s="26">
        <f t="shared" si="3"/>
        <v>0.00396402986447246</v>
      </c>
      <c r="I7" s="24">
        <v>75000</v>
      </c>
      <c r="J7" s="26">
        <f t="shared" si="4"/>
        <v>0.00991007466118115</v>
      </c>
      <c r="K7" s="54"/>
    </row>
    <row r="8" s="1" customFormat="1" ht="24" customHeight="1" spans="1:11">
      <c r="A8" s="12">
        <v>3</v>
      </c>
      <c r="B8" s="21" t="s">
        <v>16</v>
      </c>
      <c r="C8" s="22">
        <v>923576</v>
      </c>
      <c r="D8" s="23">
        <f>E8+G8+I8</f>
        <v>33400</v>
      </c>
      <c r="E8" s="24">
        <v>13800</v>
      </c>
      <c r="F8" s="25">
        <f t="shared" si="2"/>
        <v>0.0149419214011624</v>
      </c>
      <c r="G8" s="24">
        <v>8500</v>
      </c>
      <c r="H8" s="26">
        <f t="shared" si="3"/>
        <v>0.00920335738477396</v>
      </c>
      <c r="I8" s="24">
        <v>11100</v>
      </c>
      <c r="J8" s="26">
        <f t="shared" si="4"/>
        <v>0.0120185019965872</v>
      </c>
      <c r="K8" s="54"/>
    </row>
    <row r="9" s="1" customFormat="1" ht="24" customHeight="1" spans="1:11">
      <c r="A9" s="12">
        <v>4</v>
      </c>
      <c r="B9" s="21" t="s">
        <v>17</v>
      </c>
      <c r="C9" s="22">
        <v>14108346</v>
      </c>
      <c r="D9" s="23">
        <f>E9+G9+I9</f>
        <v>446000</v>
      </c>
      <c r="E9" s="24">
        <v>210000</v>
      </c>
      <c r="F9" s="25">
        <f t="shared" si="2"/>
        <v>0.0148848064826309</v>
      </c>
      <c r="G9" s="27">
        <v>76000</v>
      </c>
      <c r="H9" s="26">
        <f t="shared" si="3"/>
        <v>0.005386882346095</v>
      </c>
      <c r="I9" s="24">
        <v>160000</v>
      </c>
      <c r="J9" s="26">
        <f t="shared" si="4"/>
        <v>0.0113408049391474</v>
      </c>
      <c r="K9" s="54"/>
    </row>
    <row r="10" s="1" customFormat="1" customHeight="1" spans="1:11">
      <c r="A10" s="12">
        <v>5</v>
      </c>
      <c r="B10" s="21" t="s">
        <v>18</v>
      </c>
      <c r="C10" s="22">
        <v>420000</v>
      </c>
      <c r="D10" s="28">
        <f>E10+G10+I10</f>
        <v>45000</v>
      </c>
      <c r="E10" s="28">
        <v>18000</v>
      </c>
      <c r="F10" s="29">
        <v>0.01435</v>
      </c>
      <c r="G10" s="28">
        <v>13000</v>
      </c>
      <c r="H10" s="29">
        <v>0.01036</v>
      </c>
      <c r="I10" s="28">
        <v>14000</v>
      </c>
      <c r="J10" s="29">
        <v>0.01116</v>
      </c>
      <c r="K10" s="55"/>
    </row>
    <row r="11" s="1" customFormat="1" customHeight="1" spans="1:11">
      <c r="A11" s="12">
        <v>6</v>
      </c>
      <c r="B11" s="21" t="s">
        <v>19</v>
      </c>
      <c r="C11" s="22">
        <v>215000</v>
      </c>
      <c r="D11" s="30"/>
      <c r="E11" s="30"/>
      <c r="F11" s="31"/>
      <c r="G11" s="30"/>
      <c r="H11" s="31"/>
      <c r="I11" s="30"/>
      <c r="J11" s="31"/>
      <c r="K11" s="56"/>
    </row>
    <row r="12" s="1" customFormat="1" customHeight="1" spans="1:11">
      <c r="A12" s="12">
        <v>7</v>
      </c>
      <c r="B12" s="21" t="s">
        <v>20</v>
      </c>
      <c r="C12" s="22">
        <v>619160</v>
      </c>
      <c r="D12" s="32"/>
      <c r="E12" s="32"/>
      <c r="F12" s="33"/>
      <c r="G12" s="32"/>
      <c r="H12" s="33"/>
      <c r="I12" s="32"/>
      <c r="J12" s="33"/>
      <c r="K12" s="57"/>
    </row>
    <row r="13" s="1" customFormat="1" ht="24" customHeight="1" spans="1:11">
      <c r="A13" s="19" t="s">
        <v>21</v>
      </c>
      <c r="B13" s="19" t="s">
        <v>22</v>
      </c>
      <c r="C13" s="16">
        <f t="shared" ref="C13:G13" si="5">C14</f>
        <v>1480000</v>
      </c>
      <c r="D13" s="16">
        <f>E13+G13+I13</f>
        <v>47755</v>
      </c>
      <c r="E13" s="16">
        <f t="shared" si="5"/>
        <v>20720</v>
      </c>
      <c r="F13" s="20"/>
      <c r="G13" s="16">
        <f t="shared" si="5"/>
        <v>12874</v>
      </c>
      <c r="H13" s="20"/>
      <c r="I13" s="16">
        <f>I14</f>
        <v>14161</v>
      </c>
      <c r="J13" s="53"/>
      <c r="K13" s="20"/>
    </row>
    <row r="14" s="1" customFormat="1" ht="24" customHeight="1" spans="1:11">
      <c r="A14" s="12">
        <v>1</v>
      </c>
      <c r="B14" s="21" t="s">
        <v>23</v>
      </c>
      <c r="C14" s="22">
        <v>1480000</v>
      </c>
      <c r="D14" s="23">
        <f>E14+G14+I14</f>
        <v>47755</v>
      </c>
      <c r="E14" s="24">
        <v>20720</v>
      </c>
      <c r="F14" s="25">
        <f>E14/C14</f>
        <v>0.014</v>
      </c>
      <c r="G14" s="24">
        <v>12874</v>
      </c>
      <c r="H14" s="26">
        <f>G14/C14</f>
        <v>0.00869864864864865</v>
      </c>
      <c r="I14" s="24">
        <v>14161</v>
      </c>
      <c r="J14" s="26">
        <f t="shared" ref="J14:J18" si="6">I14/C14</f>
        <v>0.00956824324324324</v>
      </c>
      <c r="K14" s="54"/>
    </row>
    <row r="15" s="2" customFormat="1" ht="24" customHeight="1" spans="1:11">
      <c r="A15" s="34" t="s">
        <v>24</v>
      </c>
      <c r="B15" s="19" t="s">
        <v>25</v>
      </c>
      <c r="C15" s="17">
        <f>SUM(C16:C16)</f>
        <v>563388.92</v>
      </c>
      <c r="D15" s="16">
        <f>E15+G15+I15</f>
        <v>19155.22328</v>
      </c>
      <c r="E15" s="17">
        <f>SUM(E16:E16)</f>
        <v>7887.44488</v>
      </c>
      <c r="F15" s="18"/>
      <c r="G15" s="17">
        <f>SUM(G16:G16)</f>
        <v>5633.8892</v>
      </c>
      <c r="H15" s="18"/>
      <c r="I15" s="17">
        <f>SUM(I16:I16)</f>
        <v>5633.8892</v>
      </c>
      <c r="J15" s="18"/>
      <c r="K15" s="58"/>
    </row>
    <row r="16" s="1" customFormat="1" ht="24" customHeight="1" spans="1:11">
      <c r="A16" s="12">
        <v>3</v>
      </c>
      <c r="B16" s="35" t="s">
        <v>26</v>
      </c>
      <c r="C16" s="22">
        <v>563388.92</v>
      </c>
      <c r="D16" s="23">
        <f>E16+G16+I16</f>
        <v>19155.22328</v>
      </c>
      <c r="E16" s="36">
        <v>7887.44488</v>
      </c>
      <c r="F16" s="25">
        <f>E16/C16</f>
        <v>0.014</v>
      </c>
      <c r="G16" s="36">
        <v>5633.8892</v>
      </c>
      <c r="H16" s="26">
        <f>G16/C16</f>
        <v>0.01</v>
      </c>
      <c r="I16" s="36">
        <v>5633.8892</v>
      </c>
      <c r="J16" s="26">
        <f t="shared" si="6"/>
        <v>0.01</v>
      </c>
      <c r="K16" s="54"/>
    </row>
    <row r="17" s="3" customFormat="1" ht="24" customHeight="1" spans="1:11">
      <c r="A17" s="34" t="s">
        <v>27</v>
      </c>
      <c r="B17" s="37" t="s">
        <v>28</v>
      </c>
      <c r="C17" s="38">
        <f>C18</f>
        <v>3963100</v>
      </c>
      <c r="D17" s="17">
        <f t="shared" ref="D17:D21" si="7">E17+G17+I17</f>
        <v>138400</v>
      </c>
      <c r="E17" s="17">
        <f>E18</f>
        <v>59000</v>
      </c>
      <c r="F17" s="25"/>
      <c r="G17" s="17">
        <f>G18</f>
        <v>39400</v>
      </c>
      <c r="H17" s="18"/>
      <c r="I17" s="17">
        <f>I18</f>
        <v>40000</v>
      </c>
      <c r="J17" s="18"/>
      <c r="K17" s="11"/>
    </row>
    <row r="18" s="4" customFormat="1" ht="36" customHeight="1" spans="1:11">
      <c r="A18" s="12">
        <v>1</v>
      </c>
      <c r="B18" s="39" t="s">
        <v>29</v>
      </c>
      <c r="C18" s="22">
        <v>3963100</v>
      </c>
      <c r="D18" s="23">
        <f t="shared" si="7"/>
        <v>138400</v>
      </c>
      <c r="E18" s="24">
        <v>59000</v>
      </c>
      <c r="F18" s="25">
        <f t="shared" ref="F18:F21" si="8">E18/C18</f>
        <v>0.0148873356715702</v>
      </c>
      <c r="G18" s="24">
        <v>39400</v>
      </c>
      <c r="H18" s="26">
        <f t="shared" ref="H18:H21" si="9">G18/C18</f>
        <v>0.00994171229592995</v>
      </c>
      <c r="I18" s="24">
        <v>40000</v>
      </c>
      <c r="J18" s="26">
        <f t="shared" si="6"/>
        <v>0.0100931089298781</v>
      </c>
      <c r="K18" s="12"/>
    </row>
    <row r="19" s="3" customFormat="1" ht="21" customHeight="1" spans="1:11">
      <c r="A19" s="34" t="s">
        <v>30</v>
      </c>
      <c r="B19" s="37" t="s">
        <v>31</v>
      </c>
      <c r="C19" s="38">
        <f t="shared" ref="C19:G19" si="10">C20+C21</f>
        <v>3000000</v>
      </c>
      <c r="D19" s="16">
        <f t="shared" si="7"/>
        <v>93000</v>
      </c>
      <c r="E19" s="38">
        <f t="shared" si="10"/>
        <v>33000</v>
      </c>
      <c r="F19" s="40"/>
      <c r="G19" s="38">
        <f t="shared" si="10"/>
        <v>30000</v>
      </c>
      <c r="H19" s="41"/>
      <c r="I19" s="38">
        <f>I20+I21</f>
        <v>30000</v>
      </c>
      <c r="J19" s="41"/>
      <c r="K19" s="11"/>
    </row>
    <row r="20" s="4" customFormat="1" ht="21" customHeight="1" spans="1:11">
      <c r="A20" s="12">
        <v>5</v>
      </c>
      <c r="B20" s="42" t="s">
        <v>32</v>
      </c>
      <c r="C20" s="22">
        <v>1500000</v>
      </c>
      <c r="D20" s="23">
        <f t="shared" si="7"/>
        <v>46500</v>
      </c>
      <c r="E20" s="24">
        <v>16500</v>
      </c>
      <c r="F20" s="25">
        <f t="shared" si="8"/>
        <v>0.011</v>
      </c>
      <c r="G20" s="24">
        <v>15000</v>
      </c>
      <c r="H20" s="26">
        <f t="shared" si="9"/>
        <v>0.01</v>
      </c>
      <c r="I20" s="24">
        <v>15000</v>
      </c>
      <c r="J20" s="26">
        <f>I20/C20</f>
        <v>0.01</v>
      </c>
      <c r="K20" s="12"/>
    </row>
    <row r="21" s="4" customFormat="1" ht="21" customHeight="1" spans="1:11">
      <c r="A21" s="12">
        <v>6</v>
      </c>
      <c r="B21" s="42" t="s">
        <v>33</v>
      </c>
      <c r="C21" s="22">
        <v>1500000</v>
      </c>
      <c r="D21" s="23">
        <f t="shared" si="7"/>
        <v>46500</v>
      </c>
      <c r="E21" s="24">
        <v>16500</v>
      </c>
      <c r="F21" s="25">
        <f t="shared" si="8"/>
        <v>0.011</v>
      </c>
      <c r="G21" s="24">
        <v>15000</v>
      </c>
      <c r="H21" s="26">
        <f t="shared" si="9"/>
        <v>0.01</v>
      </c>
      <c r="I21" s="24">
        <v>15000</v>
      </c>
      <c r="J21" s="26">
        <f>I21/C21</f>
        <v>0.01</v>
      </c>
      <c r="K21" s="12"/>
    </row>
    <row r="22" s="3" customFormat="1" ht="24" customHeight="1" spans="1:11">
      <c r="A22" s="34" t="s">
        <v>34</v>
      </c>
      <c r="B22" s="34" t="s">
        <v>35</v>
      </c>
      <c r="C22" s="17">
        <f>C23+C24+C25+C26</f>
        <v>19569100</v>
      </c>
      <c r="D22" s="17">
        <f>E22+G22+I22+C27+C28</f>
        <v>757442.83672</v>
      </c>
      <c r="E22" s="17">
        <f t="shared" ref="E22:I22" si="11">E23+E24+E25+E26</f>
        <v>223330.1</v>
      </c>
      <c r="F22" s="40"/>
      <c r="G22" s="17">
        <f t="shared" si="11"/>
        <v>190056.36836</v>
      </c>
      <c r="H22" s="41"/>
      <c r="I22" s="17">
        <f t="shared" si="11"/>
        <v>190056.36836</v>
      </c>
      <c r="J22" s="41"/>
      <c r="K22" s="11"/>
    </row>
    <row r="23" s="4" customFormat="1" ht="24" customHeight="1" spans="1:11">
      <c r="A23" s="12">
        <v>1</v>
      </c>
      <c r="B23" s="42" t="s">
        <v>36</v>
      </c>
      <c r="C23" s="22">
        <v>993100</v>
      </c>
      <c r="D23" s="23">
        <f>E23+G23+I23</f>
        <v>30786.1</v>
      </c>
      <c r="E23" s="24">
        <v>10924.1</v>
      </c>
      <c r="F23" s="25">
        <f>E23/C23</f>
        <v>0.011</v>
      </c>
      <c r="G23" s="24">
        <v>9931</v>
      </c>
      <c r="H23" s="26">
        <f>G23/C23</f>
        <v>0.01</v>
      </c>
      <c r="I23" s="24">
        <v>9931</v>
      </c>
      <c r="J23" s="26">
        <f>I23/C23</f>
        <v>0.01</v>
      </c>
      <c r="K23" s="12"/>
    </row>
    <row r="24" s="4" customFormat="1" ht="24" customHeight="1" spans="1:11">
      <c r="A24" s="12">
        <v>2</v>
      </c>
      <c r="B24" s="42" t="s">
        <v>37</v>
      </c>
      <c r="C24" s="22">
        <v>2690000</v>
      </c>
      <c r="D24" s="23">
        <f>E24+G24+I24</f>
        <v>102220</v>
      </c>
      <c r="E24" s="24">
        <v>37660</v>
      </c>
      <c r="F24" s="25">
        <f>E24/C24</f>
        <v>0.014</v>
      </c>
      <c r="G24" s="24">
        <v>32280</v>
      </c>
      <c r="H24" s="26">
        <f>G24/C24</f>
        <v>0.012</v>
      </c>
      <c r="I24" s="24">
        <v>32280</v>
      </c>
      <c r="J24" s="26">
        <f>I24/C24</f>
        <v>0.012</v>
      </c>
      <c r="K24" s="12"/>
    </row>
    <row r="25" s="4" customFormat="1" ht="24" customHeight="1" spans="1:11">
      <c r="A25" s="12">
        <v>3</v>
      </c>
      <c r="B25" s="42" t="s">
        <v>38</v>
      </c>
      <c r="C25" s="22">
        <v>14386000</v>
      </c>
      <c r="D25" s="23">
        <f>E25+G25+I25</f>
        <v>423936.73672</v>
      </c>
      <c r="E25" s="24">
        <v>158246</v>
      </c>
      <c r="F25" s="25">
        <f>E25/C25</f>
        <v>0.011</v>
      </c>
      <c r="G25" s="24">
        <v>132845.36836</v>
      </c>
      <c r="H25" s="26">
        <f>G25/C25</f>
        <v>0.00923435064368136</v>
      </c>
      <c r="I25" s="24">
        <v>132845.36836</v>
      </c>
      <c r="J25" s="26">
        <f>I25/C25</f>
        <v>0.00923435064368136</v>
      </c>
      <c r="K25" s="12"/>
    </row>
    <row r="26" s="4" customFormat="1" ht="24" customHeight="1" spans="1:11">
      <c r="A26" s="12">
        <v>4</v>
      </c>
      <c r="B26" s="42" t="s">
        <v>39</v>
      </c>
      <c r="C26" s="22">
        <v>1500000</v>
      </c>
      <c r="D26" s="23">
        <f>E26+G26+I26</f>
        <v>46500</v>
      </c>
      <c r="E26" s="24">
        <v>16500</v>
      </c>
      <c r="F26" s="25">
        <f>E26/C26</f>
        <v>0.011</v>
      </c>
      <c r="G26" s="24">
        <v>15000</v>
      </c>
      <c r="H26" s="26">
        <f>G26/C26</f>
        <v>0.01</v>
      </c>
      <c r="I26" s="24">
        <v>15000</v>
      </c>
      <c r="J26" s="26">
        <f>I26/C26</f>
        <v>0.01</v>
      </c>
      <c r="K26" s="12"/>
    </row>
    <row r="27" s="1" customFormat="1" ht="24" customHeight="1" spans="1:11">
      <c r="A27" s="12">
        <v>7</v>
      </c>
      <c r="B27" s="39" t="s">
        <v>40</v>
      </c>
      <c r="C27" s="43">
        <v>4000</v>
      </c>
      <c r="D27" s="44"/>
      <c r="E27" s="44"/>
      <c r="F27" s="44"/>
      <c r="G27" s="44"/>
      <c r="H27" s="44"/>
      <c r="I27" s="44"/>
      <c r="J27" s="59"/>
      <c r="K27" s="54"/>
    </row>
    <row r="28" s="1" customFormat="1" ht="24" customHeight="1" spans="1:11">
      <c r="A28" s="12">
        <v>8</v>
      </c>
      <c r="B28" s="39" t="s">
        <v>41</v>
      </c>
      <c r="C28" s="43">
        <v>150000</v>
      </c>
      <c r="D28" s="44"/>
      <c r="E28" s="44"/>
      <c r="F28" s="44"/>
      <c r="G28" s="44"/>
      <c r="H28" s="44"/>
      <c r="I28" s="44"/>
      <c r="J28" s="59"/>
      <c r="K28" s="54"/>
    </row>
    <row r="29" s="1" customFormat="1" ht="24" customHeight="1" spans="1:10">
      <c r="A29" s="45"/>
      <c r="B29" s="46"/>
      <c r="C29" s="47"/>
      <c r="D29" s="48"/>
      <c r="E29" s="49"/>
      <c r="F29" s="50"/>
      <c r="G29" s="49"/>
      <c r="H29" s="51"/>
      <c r="I29" s="49"/>
      <c r="J29" s="51"/>
    </row>
  </sheetData>
  <mergeCells count="16">
    <mergeCell ref="A1:K1"/>
    <mergeCell ref="D2:J2"/>
    <mergeCell ref="C27:J27"/>
    <mergeCell ref="C28:J28"/>
    <mergeCell ref="A2:A3"/>
    <mergeCell ref="B2:B3"/>
    <mergeCell ref="C2:C3"/>
    <mergeCell ref="D10:D12"/>
    <mergeCell ref="E10:E12"/>
    <mergeCell ref="F10:F12"/>
    <mergeCell ref="G10:G12"/>
    <mergeCell ref="H10:H12"/>
    <mergeCell ref="I10:I12"/>
    <mergeCell ref="J10:J12"/>
    <mergeCell ref="K2:K3"/>
    <mergeCell ref="K10:K12"/>
  </mergeCells>
  <printOptions horizontalCentered="1"/>
  <pageMargins left="0.472222222222222" right="0.275" top="0.432638888888889" bottom="0.393055555555556" header="0.314583333333333" footer="0.2361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鼹鼠的故事</cp:lastModifiedBy>
  <dcterms:created xsi:type="dcterms:W3CDTF">2025-07-18T01:21:00Z</dcterms:created>
  <dcterms:modified xsi:type="dcterms:W3CDTF">2025-09-16T10:43:41Z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95BD7C2A46A7481291972C468165067B_13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