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一般调整" sheetId="2" r:id="rId1"/>
    <sheet name="基金调整" sheetId="3" r:id="rId2"/>
  </sheets>
  <definedNames>
    <definedName name="_xlnm.Print_Area" localSheetId="1">基金调整!$A$1:$J$30</definedName>
    <definedName name="_xlnm.Print_Area" localSheetId="0">一般调整!$A$1:$K$30</definedName>
    <definedName name="_xlnm.Print_Titles" localSheetId="0">一般调整!$4:$4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<sst xmlns="http://schemas.openxmlformats.org/spreadsheetml/2006/main" count="78" uniqueCount="68">
  <si>
    <r>
      <rPr>
        <sz val="16"/>
        <color theme="1"/>
        <rFont val="黑体"/>
        <charset val="134"/>
      </rPr>
      <t>附表</t>
    </r>
    <r>
      <rPr>
        <sz val="16"/>
        <color theme="1"/>
        <rFont val="Times New Roman"/>
        <charset val="134"/>
      </rPr>
      <t>1</t>
    </r>
  </si>
  <si>
    <t>2023年县级一般公共预算调整表</t>
  </si>
  <si>
    <t>单位：万元</t>
  </si>
  <si>
    <t>科目</t>
  </si>
  <si>
    <t>年初预算</t>
  </si>
  <si>
    <t>预算调增</t>
  </si>
  <si>
    <t>预算调减</t>
  </si>
  <si>
    <t>本次
调整预算</t>
  </si>
  <si>
    <t>备注</t>
  </si>
  <si>
    <t>小计</t>
  </si>
  <si>
    <t>上年结转</t>
  </si>
  <si>
    <t>新增一般债券</t>
  </si>
  <si>
    <t>新增一般性转移支付(不含共同事权）</t>
  </si>
  <si>
    <t>新增共同财政事权及专项转移支付</t>
  </si>
  <si>
    <t>本级调增</t>
  </si>
  <si>
    <r>
      <rPr>
        <sz val="10"/>
        <color rgb="FF000000"/>
        <rFont val="宋体"/>
        <charset val="134"/>
      </rPr>
      <t>一、一般公共服务</t>
    </r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</si>
  <si>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</si>
  <si>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</si>
  <si>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</si>
  <si>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</si>
  <si>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</si>
  <si>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</si>
  <si>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</si>
  <si>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</si>
  <si>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</si>
  <si>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</si>
  <si>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</si>
  <si>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</si>
  <si>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</si>
  <si>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</si>
  <si>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</si>
  <si>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</si>
  <si>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</si>
  <si>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</si>
  <si>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</si>
  <si>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</si>
  <si>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</si>
  <si>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二十三、债务还本支出</t>
  </si>
  <si>
    <t>二十四、上解支出</t>
  </si>
  <si>
    <r>
      <rPr>
        <sz val="10"/>
        <color rgb="FF000000"/>
        <rFont val="宋体"/>
        <charset val="134"/>
      </rPr>
      <t>合计</t>
    </r>
  </si>
  <si>
    <r>
      <rPr>
        <sz val="16"/>
        <color theme="1"/>
        <rFont val="黑体"/>
        <charset val="134"/>
      </rPr>
      <t>附表</t>
    </r>
    <r>
      <rPr>
        <sz val="16"/>
        <color theme="1"/>
        <rFont val="Times New Roman"/>
        <charset val="134"/>
      </rPr>
      <t>2</t>
    </r>
  </si>
  <si>
    <t>2023年县级政府性基金预算调整表</t>
  </si>
  <si>
    <t>　　　　　　　　　　　　预　算　调　增</t>
  </si>
  <si>
    <t>债券调增</t>
  </si>
  <si>
    <t>上级专项转移支付调增</t>
  </si>
  <si>
    <r>
      <rPr>
        <sz val="10"/>
        <color rgb="FF000000"/>
        <rFont val="宋体"/>
        <charset val="134"/>
      </rPr>
      <t>一、文化旅游体育与传媒支出</t>
    </r>
  </si>
  <si>
    <r>
      <rPr>
        <sz val="10"/>
        <color rgb="FF000000"/>
        <rFont val="宋体"/>
        <charset val="134"/>
      </rPr>
      <t>二、社会保障和就业支出</t>
    </r>
  </si>
  <si>
    <r>
      <rPr>
        <sz val="10"/>
        <color rgb="FF000000"/>
        <rFont val="宋体"/>
        <charset val="134"/>
      </rPr>
      <t>三、节能环保支出</t>
    </r>
  </si>
  <si>
    <r>
      <rPr>
        <sz val="10"/>
        <color rgb="FF000000"/>
        <rFont val="宋体"/>
        <charset val="134"/>
      </rPr>
      <t>四、城乡社区支出</t>
    </r>
  </si>
  <si>
    <r>
      <rPr>
        <sz val="10"/>
        <color rgb="FF000000"/>
        <rFont val="Times New Roman"/>
        <charset val="134"/>
      </rPr>
      <t xml:space="preserve">   1. </t>
    </r>
    <r>
      <rPr>
        <sz val="10"/>
        <color rgb="FF000000"/>
        <rFont val="宋体"/>
        <charset val="134"/>
      </rPr>
      <t>国有土地使用权出让收入安排的支出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</si>
  <si>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征地和拆迁补偿支出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</si>
  <si>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土地开发支出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</si>
  <si>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城市建设支出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</si>
  <si>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农村基础设施建设支出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</si>
  <si>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补助被征地农民支出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</si>
  <si>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土地出让业务支出</t>
    </r>
  </si>
  <si>
    <t>　廉租住房支出</t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</si>
  <si>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棚户区改造支出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</si>
  <si>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其他国有土地使用权出让收入安排的支出</t>
    </r>
  </si>
  <si>
    <r>
      <rPr>
        <sz val="10"/>
        <color rgb="FF000000"/>
        <rFont val="Times New Roman"/>
        <charset val="134"/>
      </rPr>
      <t xml:space="preserve">    2.</t>
    </r>
    <r>
      <rPr>
        <sz val="10"/>
        <color rgb="FF000000"/>
        <rFont val="宋体"/>
        <charset val="134"/>
      </rPr>
      <t>城市基础设施配套费安排的支出</t>
    </r>
  </si>
  <si>
    <r>
      <rPr>
        <sz val="10"/>
        <color rgb="FF000000"/>
        <rFont val="Times New Roman"/>
        <charset val="134"/>
      </rPr>
      <t xml:space="preserve">    3.</t>
    </r>
    <r>
      <rPr>
        <sz val="10"/>
        <color rgb="FF000000"/>
        <rFont val="宋体"/>
        <charset val="134"/>
      </rPr>
      <t>污水处理费安排的支出</t>
    </r>
  </si>
  <si>
    <r>
      <rPr>
        <sz val="10"/>
        <color rgb="FF000000"/>
        <rFont val="Times New Roman"/>
        <charset val="134"/>
      </rPr>
      <t xml:space="preserve">    4.</t>
    </r>
    <r>
      <rPr>
        <sz val="10"/>
        <color rgb="FF000000"/>
        <rFont val="宋体"/>
        <charset val="134"/>
      </rPr>
      <t>棚户区改造专项债券收入安排的支出</t>
    </r>
  </si>
  <si>
    <r>
      <rPr>
        <sz val="10"/>
        <color rgb="FF000000"/>
        <rFont val="宋体"/>
        <charset val="134"/>
      </rPr>
      <t>五、农林水支出</t>
    </r>
  </si>
  <si>
    <r>
      <rPr>
        <sz val="10"/>
        <color rgb="FF000000"/>
        <rFont val="宋体"/>
        <charset val="134"/>
      </rPr>
      <t>六、交通运输支出</t>
    </r>
  </si>
  <si>
    <r>
      <rPr>
        <sz val="10"/>
        <color rgb="FF000000"/>
        <rFont val="宋体"/>
        <charset val="134"/>
      </rPr>
      <t>七、资源勘探工业信息等支出</t>
    </r>
  </si>
  <si>
    <r>
      <rPr>
        <sz val="10"/>
        <color rgb="FF000000"/>
        <rFont val="宋体"/>
        <charset val="134"/>
      </rPr>
      <t>八、其他支出</t>
    </r>
  </si>
  <si>
    <r>
      <rPr>
        <sz val="10"/>
        <color rgb="FF000000"/>
        <rFont val="宋体"/>
        <charset val="134"/>
      </rPr>
      <t>九、债务付息支出</t>
    </r>
  </si>
  <si>
    <t>十、债务还本支出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</si>
</sst>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4" fillId="0" borderId="10" xfId="0" applyFont="1" applyFill="1" applyBorder="1" applyAlignment="1">
      <alignment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5.6"/>
  <cols>
    <col min="1" max="1" width="31" style="2" customWidth="1"/>
    <col min="2" max="2" width="11.8888888888889" style="1" customWidth="1"/>
    <col min="3" max="4" width="11.8888888888889" style="2" customWidth="1"/>
    <col min="5" max="5" width="12.7777777777778" style="2" customWidth="1"/>
    <col min="6" max="6" width="15.4444444444444" style="2" customWidth="1"/>
    <col min="7" max="7" width="15.2222222222222" style="2" customWidth="1"/>
    <col min="8" max="8" width="10.1111111111111" style="2" customWidth="1"/>
    <col min="9" max="9" width="11.2222222222222" style="2" customWidth="1"/>
    <col min="10" max="10" width="15.2222222222222" style="24" customWidth="1"/>
    <col min="11" max="11" width="11.8888888888889" style="2" customWidth="1"/>
    <col min="12" max="12" width="5.44444444444444" style="2" customWidth="1"/>
    <col min="13" max="13" width="31.4444444444444" style="2" customWidth="1"/>
    <col min="14" max="14" width="22" style="2" customWidth="1"/>
    <col min="15" max="15" width="10.5555555555556" style="2"/>
    <col min="16" max="16384" width="9" style="2"/>
  </cols>
  <sheetData>
    <row r="1" ht="25" customHeight="1" spans="1:11">
      <c r="A1" s="3" t="s">
        <v>0</v>
      </c>
      <c r="B1" s="25"/>
      <c r="C1" s="3"/>
      <c r="D1" s="3"/>
      <c r="E1" s="3"/>
      <c r="F1" s="3"/>
      <c r="G1" s="3"/>
      <c r="H1" s="3"/>
      <c r="I1" s="3"/>
      <c r="J1" s="36"/>
      <c r="K1" s="3"/>
    </row>
    <row r="2" ht="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37"/>
      <c r="K2" s="4"/>
    </row>
    <row r="3" ht="15" customHeight="1" spans="1:11">
      <c r="A3" s="5" t="s">
        <v>2</v>
      </c>
      <c r="B3" s="26"/>
      <c r="C3" s="5"/>
      <c r="D3" s="5"/>
      <c r="E3" s="5"/>
      <c r="F3" s="5"/>
      <c r="G3" s="5"/>
      <c r="H3" s="5"/>
      <c r="I3" s="5"/>
      <c r="J3" s="38"/>
      <c r="K3" s="5"/>
    </row>
    <row r="4" s="1" customFormat="1" ht="22.05" customHeight="1" spans="1:15">
      <c r="A4" s="27" t="s">
        <v>3</v>
      </c>
      <c r="B4" s="27" t="s">
        <v>4</v>
      </c>
      <c r="C4" s="28" t="s">
        <v>5</v>
      </c>
      <c r="D4" s="29"/>
      <c r="E4" s="29"/>
      <c r="F4" s="29"/>
      <c r="G4" s="29"/>
      <c r="H4" s="30"/>
      <c r="I4" s="30" t="s">
        <v>6</v>
      </c>
      <c r="J4" s="39" t="s">
        <v>7</v>
      </c>
      <c r="K4" s="27" t="s">
        <v>8</v>
      </c>
      <c r="M4" s="40"/>
      <c r="N4" s="40"/>
      <c r="O4" s="40"/>
    </row>
    <row r="5" s="1" customFormat="1" ht="38" customHeight="1" spans="1:11">
      <c r="A5" s="31"/>
      <c r="B5" s="31"/>
      <c r="C5" s="6" t="s">
        <v>9</v>
      </c>
      <c r="D5" s="6" t="s">
        <v>10</v>
      </c>
      <c r="E5" s="6" t="s">
        <v>11</v>
      </c>
      <c r="F5" s="32" t="s">
        <v>12</v>
      </c>
      <c r="G5" s="32" t="s">
        <v>13</v>
      </c>
      <c r="H5" s="32" t="s">
        <v>14</v>
      </c>
      <c r="I5" s="41"/>
      <c r="J5" s="42"/>
      <c r="K5" s="31"/>
    </row>
    <row r="6" ht="16.05" customHeight="1" spans="1:11">
      <c r="A6" s="11" t="s">
        <v>15</v>
      </c>
      <c r="B6" s="33">
        <f>39063-6112</f>
        <v>32951</v>
      </c>
      <c r="C6" s="12">
        <f>D6+E6+F6+G6+H6</f>
        <v>4216</v>
      </c>
      <c r="D6" s="12">
        <v>1490</v>
      </c>
      <c r="E6" s="12"/>
      <c r="F6" s="12">
        <f>303+1619+5</f>
        <v>1927</v>
      </c>
      <c r="G6" s="34">
        <v>799</v>
      </c>
      <c r="H6" s="12"/>
      <c r="I6" s="12"/>
      <c r="J6" s="43">
        <f>B6+C6-I6</f>
        <v>37167</v>
      </c>
      <c r="K6" s="22"/>
    </row>
    <row r="7" ht="16.05" customHeight="1" spans="1:11">
      <c r="A7" s="17" t="s">
        <v>16</v>
      </c>
      <c r="B7" s="33">
        <v>67.2</v>
      </c>
      <c r="C7" s="12">
        <f t="shared" ref="C7:C30" si="0">D7+E7+F7+G7+H7</f>
        <v>0</v>
      </c>
      <c r="D7" s="12"/>
      <c r="E7" s="12"/>
      <c r="F7" s="12"/>
      <c r="G7" s="34"/>
      <c r="H7" s="12"/>
      <c r="I7" s="12"/>
      <c r="J7" s="43">
        <f t="shared" ref="J7:J30" si="1">B7+C7-I7</f>
        <v>67.2</v>
      </c>
      <c r="K7" s="22"/>
    </row>
    <row r="8" ht="16.05" customHeight="1" spans="1:11">
      <c r="A8" s="17" t="s">
        <v>17</v>
      </c>
      <c r="B8" s="33">
        <f>8372+510</f>
        <v>8882</v>
      </c>
      <c r="C8" s="12">
        <f t="shared" si="0"/>
        <v>1774</v>
      </c>
      <c r="D8" s="12">
        <v>440</v>
      </c>
      <c r="E8" s="12"/>
      <c r="F8" s="12">
        <f>73+402</f>
        <v>475</v>
      </c>
      <c r="G8" s="34">
        <v>859</v>
      </c>
      <c r="H8" s="12"/>
      <c r="I8" s="12"/>
      <c r="J8" s="43">
        <f t="shared" si="1"/>
        <v>10656</v>
      </c>
      <c r="K8" s="22"/>
    </row>
    <row r="9" ht="16.05" customHeight="1" spans="1:11">
      <c r="A9" s="17" t="s">
        <v>18</v>
      </c>
      <c r="B9" s="33">
        <f>49150+1378+300</f>
        <v>50828</v>
      </c>
      <c r="C9" s="12">
        <f t="shared" si="0"/>
        <v>31052</v>
      </c>
      <c r="D9" s="12">
        <v>4276</v>
      </c>
      <c r="E9" s="12">
        <v>1000</v>
      </c>
      <c r="F9" s="12">
        <f>657+500+3030+245</f>
        <v>4432</v>
      </c>
      <c r="G9" s="34">
        <v>21344</v>
      </c>
      <c r="H9" s="12"/>
      <c r="I9" s="12"/>
      <c r="J9" s="43">
        <f t="shared" si="1"/>
        <v>81880</v>
      </c>
      <c r="K9" s="22"/>
    </row>
    <row r="10" ht="16.05" customHeight="1" spans="1:11">
      <c r="A10" s="17" t="s">
        <v>19</v>
      </c>
      <c r="B10" s="33">
        <v>821</v>
      </c>
      <c r="C10" s="12">
        <f t="shared" si="0"/>
        <v>399</v>
      </c>
      <c r="D10" s="12">
        <v>82</v>
      </c>
      <c r="E10" s="12"/>
      <c r="F10" s="12">
        <f>2+9+219</f>
        <v>230</v>
      </c>
      <c r="G10" s="34">
        <v>87</v>
      </c>
      <c r="H10" s="12"/>
      <c r="I10" s="12"/>
      <c r="J10" s="43">
        <f t="shared" si="1"/>
        <v>1220</v>
      </c>
      <c r="K10" s="22"/>
    </row>
    <row r="11" ht="16.05" customHeight="1" spans="1:11">
      <c r="A11" s="17" t="s">
        <v>20</v>
      </c>
      <c r="B11" s="33">
        <v>1696</v>
      </c>
      <c r="C11" s="12">
        <f t="shared" si="0"/>
        <v>2329</v>
      </c>
      <c r="D11" s="12">
        <v>375</v>
      </c>
      <c r="E11" s="12">
        <v>1300</v>
      </c>
      <c r="F11" s="12">
        <f>24+128</f>
        <v>152</v>
      </c>
      <c r="G11" s="34">
        <v>502</v>
      </c>
      <c r="H11" s="12"/>
      <c r="I11" s="12"/>
      <c r="J11" s="43">
        <f t="shared" si="1"/>
        <v>4025</v>
      </c>
      <c r="K11" s="22"/>
    </row>
    <row r="12" ht="16.05" customHeight="1" spans="1:11">
      <c r="A12" s="17" t="s">
        <v>21</v>
      </c>
      <c r="B12" s="33">
        <f>25232+4.93</f>
        <v>25236.93</v>
      </c>
      <c r="C12" s="12">
        <f t="shared" si="0"/>
        <v>32296</v>
      </c>
      <c r="D12" s="12">
        <v>2825</v>
      </c>
      <c r="E12" s="12"/>
      <c r="F12" s="12">
        <f>23+300+112+306</f>
        <v>741</v>
      </c>
      <c r="G12" s="34">
        <f>28735-5</f>
        <v>28730</v>
      </c>
      <c r="H12" s="12"/>
      <c r="I12" s="12"/>
      <c r="J12" s="43">
        <f t="shared" si="1"/>
        <v>57532.93</v>
      </c>
      <c r="K12" s="22"/>
    </row>
    <row r="13" ht="16.05" customHeight="1" spans="1:11">
      <c r="A13" s="17" t="s">
        <v>22</v>
      </c>
      <c r="B13" s="33">
        <f>14275+213.6</f>
        <v>14488.6</v>
      </c>
      <c r="C13" s="12">
        <f t="shared" si="0"/>
        <v>8614</v>
      </c>
      <c r="D13" s="12"/>
      <c r="E13" s="12"/>
      <c r="F13" s="12">
        <f>106+573+13+10</f>
        <v>702</v>
      </c>
      <c r="G13" s="34">
        <v>7912</v>
      </c>
      <c r="H13" s="12"/>
      <c r="I13" s="12"/>
      <c r="J13" s="43">
        <f t="shared" si="1"/>
        <v>23102.6</v>
      </c>
      <c r="K13" s="22"/>
    </row>
    <row r="14" ht="16.05" customHeight="1" spans="1:11">
      <c r="A14" s="17" t="s">
        <v>23</v>
      </c>
      <c r="B14" s="33">
        <v>6460</v>
      </c>
      <c r="C14" s="12">
        <f t="shared" si="0"/>
        <v>12330</v>
      </c>
      <c r="D14" s="12">
        <v>2379</v>
      </c>
      <c r="E14" s="12">
        <v>1800</v>
      </c>
      <c r="F14" s="12">
        <f>500+500</f>
        <v>1000</v>
      </c>
      <c r="G14" s="34">
        <v>7151</v>
      </c>
      <c r="H14" s="12"/>
      <c r="I14" s="12"/>
      <c r="J14" s="43">
        <f t="shared" si="1"/>
        <v>18790</v>
      </c>
      <c r="K14" s="22"/>
    </row>
    <row r="15" ht="16.05" customHeight="1" spans="1:11">
      <c r="A15" s="17" t="s">
        <v>24</v>
      </c>
      <c r="B15" s="33">
        <f>3992-50</f>
        <v>3942</v>
      </c>
      <c r="C15" s="12">
        <f t="shared" si="0"/>
        <v>11965</v>
      </c>
      <c r="D15" s="12">
        <v>857</v>
      </c>
      <c r="E15" s="12">
        <v>2064</v>
      </c>
      <c r="F15" s="12">
        <f>25+6745+138+12+1000+500+624</f>
        <v>9044</v>
      </c>
      <c r="G15" s="34"/>
      <c r="H15" s="12"/>
      <c r="I15" s="12"/>
      <c r="J15" s="43">
        <f t="shared" si="1"/>
        <v>15907</v>
      </c>
      <c r="K15" s="22"/>
    </row>
    <row r="16" ht="16.05" customHeight="1" spans="1:11">
      <c r="A16" s="17" t="s">
        <v>25</v>
      </c>
      <c r="B16" s="33">
        <f>56293+6112</f>
        <v>62405</v>
      </c>
      <c r="C16" s="12">
        <f t="shared" si="0"/>
        <v>31922</v>
      </c>
      <c r="D16" s="12">
        <v>61</v>
      </c>
      <c r="E16" s="12"/>
      <c r="F16" s="12">
        <f>75+384</f>
        <v>459</v>
      </c>
      <c r="G16" s="34">
        <f>71833-40431</f>
        <v>31402</v>
      </c>
      <c r="H16" s="12"/>
      <c r="I16" s="12"/>
      <c r="J16" s="43">
        <f t="shared" si="1"/>
        <v>94327</v>
      </c>
      <c r="K16" s="22"/>
    </row>
    <row r="17" ht="16.05" customHeight="1" spans="1:11">
      <c r="A17" s="17" t="s">
        <v>26</v>
      </c>
      <c r="B17" s="33">
        <v>1577</v>
      </c>
      <c r="C17" s="12">
        <f t="shared" si="0"/>
        <v>9755</v>
      </c>
      <c r="D17" s="12">
        <v>7503</v>
      </c>
      <c r="E17" s="12"/>
      <c r="F17" s="12">
        <f>15+81</f>
        <v>96</v>
      </c>
      <c r="G17" s="34">
        <f>2088+68</f>
        <v>2156</v>
      </c>
      <c r="H17" s="12"/>
      <c r="I17" s="12"/>
      <c r="J17" s="43">
        <f t="shared" si="1"/>
        <v>11332</v>
      </c>
      <c r="K17" s="22"/>
    </row>
    <row r="18" ht="16.05" customHeight="1" spans="1:11">
      <c r="A18" s="17" t="s">
        <v>27</v>
      </c>
      <c r="B18" s="33">
        <v>687</v>
      </c>
      <c r="C18" s="12">
        <f t="shared" si="0"/>
        <v>1104</v>
      </c>
      <c r="D18" s="12">
        <v>728</v>
      </c>
      <c r="E18" s="12"/>
      <c r="F18" s="12">
        <f>5+26</f>
        <v>31</v>
      </c>
      <c r="G18" s="2">
        <v>345</v>
      </c>
      <c r="H18" s="12"/>
      <c r="I18" s="12"/>
      <c r="J18" s="43">
        <f t="shared" si="1"/>
        <v>1791</v>
      </c>
      <c r="K18" s="22"/>
    </row>
    <row r="19" ht="16.05" customHeight="1" spans="1:11">
      <c r="A19" s="17" t="s">
        <v>28</v>
      </c>
      <c r="B19" s="33">
        <v>160</v>
      </c>
      <c r="C19" s="12">
        <f t="shared" si="0"/>
        <v>16</v>
      </c>
      <c r="D19" s="12">
        <v>3</v>
      </c>
      <c r="E19" s="12"/>
      <c r="F19" s="12">
        <f>2+10</f>
        <v>12</v>
      </c>
      <c r="G19" s="12">
        <v>1</v>
      </c>
      <c r="H19" s="12"/>
      <c r="I19" s="12"/>
      <c r="J19" s="43">
        <f t="shared" si="1"/>
        <v>176</v>
      </c>
      <c r="K19" s="22"/>
    </row>
    <row r="20" ht="16.05" customHeight="1" spans="1:11">
      <c r="A20" s="17" t="s">
        <v>29</v>
      </c>
      <c r="B20" s="33">
        <v>60</v>
      </c>
      <c r="C20" s="12">
        <f t="shared" si="0"/>
        <v>18</v>
      </c>
      <c r="D20" s="12">
        <v>18</v>
      </c>
      <c r="E20" s="12"/>
      <c r="F20" s="12"/>
      <c r="G20" s="12"/>
      <c r="H20" s="12"/>
      <c r="I20" s="12"/>
      <c r="J20" s="43">
        <f t="shared" si="1"/>
        <v>78</v>
      </c>
      <c r="K20" s="22"/>
    </row>
    <row r="21" ht="16.05" customHeight="1" spans="1:11">
      <c r="A21" s="17" t="s">
        <v>30</v>
      </c>
      <c r="B21" s="33">
        <v>1507</v>
      </c>
      <c r="C21" s="12">
        <f t="shared" si="0"/>
        <v>6939</v>
      </c>
      <c r="D21" s="12">
        <v>297</v>
      </c>
      <c r="E21" s="12"/>
      <c r="F21" s="12">
        <f>20+6470+108</f>
        <v>6598</v>
      </c>
      <c r="G21" s="12">
        <v>44</v>
      </c>
      <c r="H21" s="12"/>
      <c r="I21" s="12"/>
      <c r="J21" s="43">
        <f t="shared" si="1"/>
        <v>8446</v>
      </c>
      <c r="K21" s="22"/>
    </row>
    <row r="22" ht="16.05" customHeight="1" spans="1:11">
      <c r="A22" s="17" t="s">
        <v>31</v>
      </c>
      <c r="B22" s="33">
        <v>8048</v>
      </c>
      <c r="C22" s="12">
        <f t="shared" si="0"/>
        <v>1985</v>
      </c>
      <c r="D22" s="12">
        <v>538</v>
      </c>
      <c r="E22" s="12">
        <v>500</v>
      </c>
      <c r="F22" s="12"/>
      <c r="G22" s="12">
        <v>947</v>
      </c>
      <c r="H22" s="12"/>
      <c r="I22" s="12"/>
      <c r="J22" s="43">
        <f t="shared" si="1"/>
        <v>10033</v>
      </c>
      <c r="K22" s="22"/>
    </row>
    <row r="23" ht="16.05" customHeight="1" spans="1:11">
      <c r="A23" s="17" t="s">
        <v>32</v>
      </c>
      <c r="B23" s="33">
        <v>283</v>
      </c>
      <c r="C23" s="12">
        <f t="shared" si="0"/>
        <v>8</v>
      </c>
      <c r="D23" s="12"/>
      <c r="E23" s="12"/>
      <c r="F23" s="12">
        <f>1+7</f>
        <v>8</v>
      </c>
      <c r="G23" s="12"/>
      <c r="H23" s="12"/>
      <c r="I23" s="12"/>
      <c r="J23" s="43">
        <f t="shared" si="1"/>
        <v>291</v>
      </c>
      <c r="K23" s="22"/>
    </row>
    <row r="24" ht="16.05" customHeight="1" spans="1:11">
      <c r="A24" s="17" t="s">
        <v>33</v>
      </c>
      <c r="B24" s="33">
        <f>1158</f>
        <v>1158</v>
      </c>
      <c r="C24" s="12">
        <f t="shared" si="0"/>
        <v>6491</v>
      </c>
      <c r="D24" s="12">
        <v>2387</v>
      </c>
      <c r="E24" s="12"/>
      <c r="F24" s="12">
        <f>7+36</f>
        <v>43</v>
      </c>
      <c r="G24" s="12">
        <v>4061</v>
      </c>
      <c r="H24" s="12"/>
      <c r="I24" s="12"/>
      <c r="J24" s="43">
        <f t="shared" si="1"/>
        <v>7649</v>
      </c>
      <c r="K24" s="22"/>
    </row>
    <row r="25" ht="16.05" customHeight="1" spans="1:11">
      <c r="A25" s="17" t="s">
        <v>34</v>
      </c>
      <c r="B25" s="33">
        <v>1100</v>
      </c>
      <c r="C25" s="12">
        <f t="shared" si="0"/>
        <v>0</v>
      </c>
      <c r="D25" s="12"/>
      <c r="E25" s="12"/>
      <c r="F25" s="12"/>
      <c r="G25" s="12"/>
      <c r="H25" s="12"/>
      <c r="I25" s="12"/>
      <c r="J25" s="43">
        <f t="shared" si="1"/>
        <v>1100</v>
      </c>
      <c r="K25" s="22"/>
    </row>
    <row r="26" ht="16.05" customHeight="1" spans="1:11">
      <c r="A26" s="17" t="s">
        <v>35</v>
      </c>
      <c r="B26" s="33"/>
      <c r="C26" s="12">
        <f t="shared" si="0"/>
        <v>229</v>
      </c>
      <c r="D26" s="12">
        <v>229</v>
      </c>
      <c r="E26" s="12"/>
      <c r="F26" s="12"/>
      <c r="G26" s="12"/>
      <c r="H26" s="12"/>
      <c r="I26" s="12"/>
      <c r="J26" s="43">
        <f t="shared" si="1"/>
        <v>229</v>
      </c>
      <c r="K26" s="22"/>
    </row>
    <row r="27" ht="16.05" customHeight="1" spans="1:11">
      <c r="A27" s="17" t="s">
        <v>36</v>
      </c>
      <c r="B27" s="33"/>
      <c r="C27" s="12">
        <f t="shared" si="0"/>
        <v>0</v>
      </c>
      <c r="D27" s="12"/>
      <c r="E27" s="12"/>
      <c r="F27" s="12"/>
      <c r="G27" s="12"/>
      <c r="H27" s="12"/>
      <c r="I27" s="12"/>
      <c r="J27" s="43">
        <f t="shared" si="1"/>
        <v>0</v>
      </c>
      <c r="K27" s="22"/>
    </row>
    <row r="28" ht="16.05" customHeight="1" spans="1:11">
      <c r="A28" s="17" t="s">
        <v>37</v>
      </c>
      <c r="B28" s="33">
        <v>2100</v>
      </c>
      <c r="C28" s="12">
        <f t="shared" si="0"/>
        <v>0</v>
      </c>
      <c r="D28" s="12"/>
      <c r="E28" s="12"/>
      <c r="F28" s="12"/>
      <c r="G28" s="12"/>
      <c r="H28" s="12"/>
      <c r="I28" s="12"/>
      <c r="J28" s="43">
        <f t="shared" si="1"/>
        <v>2100</v>
      </c>
      <c r="K28" s="22"/>
    </row>
    <row r="29" ht="16.05" customHeight="1" spans="1:11">
      <c r="A29" s="17" t="s">
        <v>38</v>
      </c>
      <c r="B29" s="33"/>
      <c r="C29" s="12">
        <f t="shared" si="0"/>
        <v>0</v>
      </c>
      <c r="D29" s="12"/>
      <c r="E29" s="12"/>
      <c r="F29" s="12"/>
      <c r="G29" s="12"/>
      <c r="H29" s="12"/>
      <c r="I29" s="12"/>
      <c r="J29" s="43">
        <f t="shared" si="1"/>
        <v>0</v>
      </c>
      <c r="K29" s="22"/>
    </row>
    <row r="30" ht="16.05" customHeight="1" spans="1:11">
      <c r="A30" s="18" t="s">
        <v>39</v>
      </c>
      <c r="B30" s="35">
        <f>SUM(B6:B29)</f>
        <v>224457.73</v>
      </c>
      <c r="C30" s="12">
        <f t="shared" si="0"/>
        <v>163442</v>
      </c>
      <c r="D30" s="35">
        <f t="shared" ref="D30:I30" si="2">SUM(D6:D29)</f>
        <v>24488</v>
      </c>
      <c r="E30" s="35">
        <f t="shared" si="2"/>
        <v>6664</v>
      </c>
      <c r="F30" s="19">
        <f t="shared" si="2"/>
        <v>25950</v>
      </c>
      <c r="G30" s="19">
        <f t="shared" si="2"/>
        <v>106340</v>
      </c>
      <c r="H30" s="19">
        <f t="shared" si="2"/>
        <v>0</v>
      </c>
      <c r="I30" s="19">
        <f t="shared" si="2"/>
        <v>0</v>
      </c>
      <c r="J30" s="43">
        <f t="shared" si="1"/>
        <v>387899.73</v>
      </c>
      <c r="K30" s="22"/>
    </row>
  </sheetData>
  <mergeCells count="9">
    <mergeCell ref="A1:K1"/>
    <mergeCell ref="A2:K2"/>
    <mergeCell ref="A3:K3"/>
    <mergeCell ref="C4:H4"/>
    <mergeCell ref="A4:A5"/>
    <mergeCell ref="B4:B5"/>
    <mergeCell ref="I4:I5"/>
    <mergeCell ref="J4:J5"/>
    <mergeCell ref="K4:K5"/>
  </mergeCells>
  <printOptions horizontalCentered="1"/>
  <pageMargins left="0.747916666666667" right="0.747916666666667" top="0.66875" bottom="0.66875" header="0.511805555555556" footer="0.511805555555556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topLeftCell="A14" workbookViewId="0">
      <selection activeCell="L32" sqref="L32"/>
    </sheetView>
  </sheetViews>
  <sheetFormatPr defaultColWidth="9" defaultRowHeight="15.6"/>
  <cols>
    <col min="1" max="1" width="37.3333333333333" style="2" customWidth="1"/>
    <col min="2" max="2" width="13.3333333333333" style="2" customWidth="1"/>
    <col min="3" max="4" width="11.3333333333333" style="2" customWidth="1"/>
    <col min="5" max="5" width="13.3333333333333" style="2" customWidth="1"/>
    <col min="6" max="6" width="21.1111111111111" style="2" customWidth="1"/>
    <col min="7" max="7" width="12.1111111111111" style="2" customWidth="1"/>
    <col min="8" max="8" width="11.8888888888889" style="2" customWidth="1"/>
    <col min="9" max="10" width="13.3333333333333" style="2" customWidth="1"/>
    <col min="11" max="16384" width="9" style="2"/>
  </cols>
  <sheetData>
    <row r="1" ht="24" customHeight="1" spans="1:10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</row>
    <row r="3" ht="13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15.75" customHeight="1" spans="1:10">
      <c r="A4" s="6" t="s">
        <v>3</v>
      </c>
      <c r="B4" s="6" t="s">
        <v>4</v>
      </c>
      <c r="C4" s="7" t="s">
        <v>42</v>
      </c>
      <c r="D4" s="8"/>
      <c r="E4" s="8"/>
      <c r="F4" s="8"/>
      <c r="G4" s="8"/>
      <c r="H4" s="6" t="s">
        <v>6</v>
      </c>
      <c r="I4" s="21" t="s">
        <v>7</v>
      </c>
      <c r="J4" s="6" t="s">
        <v>8</v>
      </c>
    </row>
    <row r="5" s="1" customFormat="1" ht="15.75" customHeight="1" spans="1:10">
      <c r="A5" s="6"/>
      <c r="B5" s="6"/>
      <c r="C5" s="6" t="s">
        <v>9</v>
      </c>
      <c r="D5" s="6" t="s">
        <v>10</v>
      </c>
      <c r="E5" s="6" t="s">
        <v>43</v>
      </c>
      <c r="F5" s="9" t="s">
        <v>44</v>
      </c>
      <c r="G5" s="10" t="s">
        <v>14</v>
      </c>
      <c r="H5" s="6"/>
      <c r="I5" s="6"/>
      <c r="J5" s="6"/>
    </row>
    <row r="6" ht="15.75" customHeight="1" spans="1:10">
      <c r="A6" s="11" t="s">
        <v>45</v>
      </c>
      <c r="B6" s="12"/>
      <c r="C6" s="12">
        <f>D6+E6+F6+G6</f>
        <v>438</v>
      </c>
      <c r="D6" s="12">
        <v>88</v>
      </c>
      <c r="E6" s="13"/>
      <c r="F6" s="13">
        <v>350</v>
      </c>
      <c r="G6" s="13"/>
      <c r="H6" s="13"/>
      <c r="I6" s="13">
        <f>B6+C6-H6</f>
        <v>438</v>
      </c>
      <c r="J6" s="22"/>
    </row>
    <row r="7" ht="15.75" customHeight="1" spans="1:10">
      <c r="A7" s="11" t="s">
        <v>46</v>
      </c>
      <c r="B7" s="12"/>
      <c r="C7" s="12">
        <f t="shared" ref="C7:C29" si="0">D7+E7+F7+G7</f>
        <v>295</v>
      </c>
      <c r="D7" s="12">
        <v>124</v>
      </c>
      <c r="E7" s="13"/>
      <c r="F7" s="13">
        <v>171</v>
      </c>
      <c r="G7" s="13"/>
      <c r="H7" s="13"/>
      <c r="I7" s="13">
        <f t="shared" ref="I7:I18" si="1">B7+C7-H7</f>
        <v>295</v>
      </c>
      <c r="J7" s="22"/>
    </row>
    <row r="8" ht="15.75" customHeight="1" spans="1:10">
      <c r="A8" s="11" t="s">
        <v>47</v>
      </c>
      <c r="B8" s="12"/>
      <c r="C8" s="12">
        <f t="shared" si="0"/>
        <v>193</v>
      </c>
      <c r="D8" s="12">
        <v>193</v>
      </c>
      <c r="E8" s="13"/>
      <c r="F8" s="13"/>
      <c r="G8" s="13"/>
      <c r="H8" s="13"/>
      <c r="I8" s="13">
        <f t="shared" si="1"/>
        <v>193</v>
      </c>
      <c r="J8" s="22"/>
    </row>
    <row r="9" ht="15.75" customHeight="1" spans="1:10">
      <c r="A9" s="11" t="s">
        <v>48</v>
      </c>
      <c r="B9" s="12">
        <f ca="1">B10+B20+B21+B22</f>
        <v>50</v>
      </c>
      <c r="C9" s="12">
        <f t="shared" si="0"/>
        <v>194</v>
      </c>
      <c r="D9" s="12">
        <v>194</v>
      </c>
      <c r="E9" s="12"/>
      <c r="F9" s="12">
        <f>SUM(F11:F22)</f>
        <v>0</v>
      </c>
      <c r="G9" s="12">
        <f>SUM(G11:G22)</f>
        <v>0</v>
      </c>
      <c r="H9" s="12"/>
      <c r="I9" s="13">
        <f ca="1" t="shared" si="1"/>
        <v>244</v>
      </c>
      <c r="J9" s="22"/>
    </row>
    <row r="10" ht="15.75" customHeight="1" spans="1:10">
      <c r="A10" s="11" t="s">
        <v>49</v>
      </c>
      <c r="B10" s="12">
        <f ca="1">SUM(B11:B17:B19)</f>
        <v>50</v>
      </c>
      <c r="C10" s="12">
        <f t="shared" si="0"/>
        <v>194</v>
      </c>
      <c r="D10" s="12">
        <f>SUM(D11:D19)</f>
        <v>194</v>
      </c>
      <c r="E10" s="12">
        <f>SUM(E11:E19)</f>
        <v>0</v>
      </c>
      <c r="F10" s="12">
        <f>SUM(F11:F19)</f>
        <v>0</v>
      </c>
      <c r="G10" s="12"/>
      <c r="H10" s="12"/>
      <c r="I10" s="13">
        <f ca="1" t="shared" si="1"/>
        <v>244</v>
      </c>
      <c r="J10" s="22"/>
    </row>
    <row r="11" ht="15.75" customHeight="1" spans="1:10">
      <c r="A11" s="11" t="s">
        <v>50</v>
      </c>
      <c r="B11" s="12"/>
      <c r="C11" s="12">
        <f t="shared" si="0"/>
        <v>161</v>
      </c>
      <c r="D11" s="12">
        <v>161</v>
      </c>
      <c r="E11" s="13"/>
      <c r="F11" s="13"/>
      <c r="G11" s="13"/>
      <c r="H11" s="13"/>
      <c r="I11" s="13">
        <f t="shared" si="1"/>
        <v>161</v>
      </c>
      <c r="J11" s="22"/>
    </row>
    <row r="12" ht="15.75" customHeight="1" spans="1:10">
      <c r="A12" s="11" t="s">
        <v>51</v>
      </c>
      <c r="B12" s="12"/>
      <c r="C12" s="12">
        <f t="shared" si="0"/>
        <v>0</v>
      </c>
      <c r="D12" s="12"/>
      <c r="E12" s="13"/>
      <c r="F12" s="13"/>
      <c r="G12" s="13"/>
      <c r="H12" s="13"/>
      <c r="I12" s="13">
        <f t="shared" si="1"/>
        <v>0</v>
      </c>
      <c r="J12" s="22"/>
    </row>
    <row r="13" ht="15.75" customHeight="1" spans="1:10">
      <c r="A13" s="11" t="s">
        <v>52</v>
      </c>
      <c r="B13" s="12"/>
      <c r="C13" s="12">
        <f t="shared" si="0"/>
        <v>0</v>
      </c>
      <c r="D13" s="12"/>
      <c r="E13" s="13"/>
      <c r="F13" s="13"/>
      <c r="G13" s="13"/>
      <c r="H13" s="13"/>
      <c r="I13" s="13">
        <f t="shared" si="1"/>
        <v>0</v>
      </c>
      <c r="J13" s="22"/>
    </row>
    <row r="14" ht="15.75" customHeight="1" spans="1:10">
      <c r="A14" s="11" t="s">
        <v>53</v>
      </c>
      <c r="B14" s="12"/>
      <c r="C14" s="12">
        <f t="shared" si="0"/>
        <v>33</v>
      </c>
      <c r="D14" s="12">
        <v>33</v>
      </c>
      <c r="E14" s="13"/>
      <c r="F14" s="13"/>
      <c r="G14" s="13"/>
      <c r="H14" s="13"/>
      <c r="I14" s="13">
        <f t="shared" si="1"/>
        <v>33</v>
      </c>
      <c r="J14" s="22"/>
    </row>
    <row r="15" ht="15.75" customHeight="1" spans="1:10">
      <c r="A15" s="11" t="s">
        <v>54</v>
      </c>
      <c r="B15" s="12"/>
      <c r="C15" s="12">
        <f t="shared" si="0"/>
        <v>0</v>
      </c>
      <c r="D15" s="12"/>
      <c r="E15" s="13"/>
      <c r="G15" s="13"/>
      <c r="H15" s="13"/>
      <c r="I15" s="13">
        <f t="shared" si="1"/>
        <v>0</v>
      </c>
      <c r="J15" s="22"/>
    </row>
    <row r="16" ht="15.75" customHeight="1" spans="1:10">
      <c r="A16" s="11" t="s">
        <v>55</v>
      </c>
      <c r="B16" s="12"/>
      <c r="C16" s="12">
        <f t="shared" si="0"/>
        <v>0</v>
      </c>
      <c r="D16" s="12"/>
      <c r="E16" s="13"/>
      <c r="F16" s="13"/>
      <c r="G16" s="13"/>
      <c r="H16" s="13"/>
      <c r="I16" s="13">
        <f t="shared" si="1"/>
        <v>0</v>
      </c>
      <c r="J16" s="22"/>
    </row>
    <row r="17" ht="15.75" customHeight="1" spans="1:10">
      <c r="A17" s="11" t="s">
        <v>56</v>
      </c>
      <c r="B17" s="12">
        <v>50</v>
      </c>
      <c r="C17" s="12">
        <f t="shared" si="0"/>
        <v>0</v>
      </c>
      <c r="D17" s="12"/>
      <c r="E17" s="13"/>
      <c r="F17" s="13"/>
      <c r="G17" s="13"/>
      <c r="H17" s="13"/>
      <c r="I17" s="13">
        <f t="shared" si="1"/>
        <v>50</v>
      </c>
      <c r="J17" s="22"/>
    </row>
    <row r="18" ht="15.75" customHeight="1" spans="1:10">
      <c r="A18" s="11" t="s">
        <v>57</v>
      </c>
      <c r="B18" s="12"/>
      <c r="C18" s="12">
        <f t="shared" si="0"/>
        <v>0</v>
      </c>
      <c r="D18" s="12"/>
      <c r="F18" s="13"/>
      <c r="G18" s="13"/>
      <c r="H18" s="13"/>
      <c r="I18" s="13">
        <f t="shared" si="1"/>
        <v>0</v>
      </c>
      <c r="J18" s="22"/>
    </row>
    <row r="19" ht="15.75" customHeight="1" spans="1:10">
      <c r="A19" s="11" t="s">
        <v>58</v>
      </c>
      <c r="B19" s="12"/>
      <c r="C19" s="12">
        <f t="shared" si="0"/>
        <v>0</v>
      </c>
      <c r="D19" s="14"/>
      <c r="E19" s="15"/>
      <c r="F19" s="13"/>
      <c r="G19" s="13"/>
      <c r="H19" s="13"/>
      <c r="I19" s="13">
        <f t="shared" ref="I19:I29" si="2">B19+C19-H19</f>
        <v>0</v>
      </c>
      <c r="J19" s="22"/>
    </row>
    <row r="20" ht="15.75" customHeight="1" spans="1:10">
      <c r="A20" s="11" t="s">
        <v>59</v>
      </c>
      <c r="B20" s="12"/>
      <c r="C20" s="12">
        <f t="shared" si="0"/>
        <v>0</v>
      </c>
      <c r="D20" s="14"/>
      <c r="E20" s="15"/>
      <c r="F20" s="13"/>
      <c r="G20" s="13"/>
      <c r="H20" s="13"/>
      <c r="I20" s="13">
        <f t="shared" si="2"/>
        <v>0</v>
      </c>
      <c r="J20" s="22"/>
    </row>
    <row r="21" ht="15.75" customHeight="1" spans="1:10">
      <c r="A21" s="11" t="s">
        <v>60</v>
      </c>
      <c r="B21" s="12"/>
      <c r="C21" s="12">
        <f t="shared" si="0"/>
        <v>0</v>
      </c>
      <c r="D21" s="14"/>
      <c r="E21" s="15"/>
      <c r="F21" s="13"/>
      <c r="G21" s="13"/>
      <c r="H21" s="13"/>
      <c r="I21" s="13">
        <f t="shared" si="2"/>
        <v>0</v>
      </c>
      <c r="J21" s="22"/>
    </row>
    <row r="22" ht="15.75" customHeight="1" spans="1:10">
      <c r="A22" s="11" t="s">
        <v>61</v>
      </c>
      <c r="B22" s="12"/>
      <c r="C22" s="12">
        <f t="shared" si="0"/>
        <v>0</v>
      </c>
      <c r="D22" s="12"/>
      <c r="F22" s="13"/>
      <c r="G22" s="13"/>
      <c r="H22" s="13"/>
      <c r="I22" s="13">
        <f t="shared" si="2"/>
        <v>0</v>
      </c>
      <c r="J22" s="22"/>
    </row>
    <row r="23" ht="15.75" customHeight="1" spans="1:10">
      <c r="A23" s="11" t="s">
        <v>62</v>
      </c>
      <c r="B23" s="12"/>
      <c r="C23" s="12">
        <f t="shared" si="0"/>
        <v>0</v>
      </c>
      <c r="D23" s="12"/>
      <c r="E23" s="13"/>
      <c r="F23" s="13"/>
      <c r="G23" s="13"/>
      <c r="H23" s="13"/>
      <c r="I23" s="13">
        <f t="shared" si="2"/>
        <v>0</v>
      </c>
      <c r="J23" s="22"/>
    </row>
    <row r="24" ht="15.75" customHeight="1" spans="1:10">
      <c r="A24" s="11" t="s">
        <v>63</v>
      </c>
      <c r="B24" s="12"/>
      <c r="C24" s="12">
        <f t="shared" si="0"/>
        <v>0</v>
      </c>
      <c r="D24" s="12"/>
      <c r="E24" s="13"/>
      <c r="F24" s="13"/>
      <c r="G24" s="13"/>
      <c r="H24" s="13"/>
      <c r="I24" s="13">
        <f t="shared" si="2"/>
        <v>0</v>
      </c>
      <c r="J24" s="22"/>
    </row>
    <row r="25" ht="15.75" customHeight="1" spans="1:10">
      <c r="A25" s="11" t="s">
        <v>64</v>
      </c>
      <c r="B25" s="12"/>
      <c r="C25" s="12">
        <f t="shared" si="0"/>
        <v>0</v>
      </c>
      <c r="D25" s="12"/>
      <c r="E25" s="13"/>
      <c r="F25" s="13"/>
      <c r="G25" s="13"/>
      <c r="H25" s="13"/>
      <c r="I25" s="13">
        <f t="shared" si="2"/>
        <v>0</v>
      </c>
      <c r="J25" s="22"/>
    </row>
    <row r="26" ht="15.75" customHeight="1" spans="1:10">
      <c r="A26" s="11" t="s">
        <v>65</v>
      </c>
      <c r="B26" s="12"/>
      <c r="C26" s="12">
        <f t="shared" si="0"/>
        <v>37489</v>
      </c>
      <c r="D26" s="12">
        <f>1866-246</f>
        <v>1620</v>
      </c>
      <c r="E26" s="13">
        <v>35750</v>
      </c>
      <c r="F26" s="13">
        <v>119</v>
      </c>
      <c r="G26" s="13"/>
      <c r="H26" s="13"/>
      <c r="I26" s="13">
        <f t="shared" si="2"/>
        <v>37489</v>
      </c>
      <c r="J26" s="22"/>
    </row>
    <row r="27" ht="15.75" customHeight="1" spans="1:10">
      <c r="A27" s="11" t="s">
        <v>66</v>
      </c>
      <c r="B27" s="12">
        <v>5211</v>
      </c>
      <c r="C27" s="12">
        <f t="shared" si="0"/>
        <v>246</v>
      </c>
      <c r="D27" s="12">
        <v>246</v>
      </c>
      <c r="E27" s="13"/>
      <c r="F27" s="16"/>
      <c r="G27" s="13"/>
      <c r="H27" s="13"/>
      <c r="I27" s="13">
        <f t="shared" si="2"/>
        <v>5457</v>
      </c>
      <c r="J27" s="22"/>
    </row>
    <row r="28" ht="15.75" customHeight="1" spans="1:10">
      <c r="A28" s="17" t="s">
        <v>67</v>
      </c>
      <c r="B28" s="12">
        <v>16000</v>
      </c>
      <c r="C28" s="12">
        <f t="shared" si="0"/>
        <v>0</v>
      </c>
      <c r="D28" s="12"/>
      <c r="E28" s="13"/>
      <c r="G28" s="13"/>
      <c r="H28" s="13"/>
      <c r="I28" s="13">
        <f t="shared" si="2"/>
        <v>16000</v>
      </c>
      <c r="J28" s="22"/>
    </row>
    <row r="29" ht="15.75" customHeight="1" spans="1:10">
      <c r="A29" s="18" t="s">
        <v>39</v>
      </c>
      <c r="B29" s="12">
        <f ca="1">B6+B7+B8+B9+B23+B24+B25+B26+B27+B28</f>
        <v>21261</v>
      </c>
      <c r="C29" s="12">
        <f t="shared" si="0"/>
        <v>38855</v>
      </c>
      <c r="D29" s="12">
        <f>D6+D7+D8+D9+D23+D24+D25+D26+D27</f>
        <v>2465</v>
      </c>
      <c r="E29" s="12">
        <f t="shared" ref="E29:J29" si="3">E6+E7+E8+E9+E23+E24+E25+E26+E27</f>
        <v>35750</v>
      </c>
      <c r="F29" s="19">
        <f t="shared" si="3"/>
        <v>640</v>
      </c>
      <c r="G29" s="12">
        <f t="shared" si="3"/>
        <v>0</v>
      </c>
      <c r="H29" s="12">
        <f t="shared" si="3"/>
        <v>0</v>
      </c>
      <c r="I29" s="13">
        <f ca="1" t="shared" si="2"/>
        <v>60116</v>
      </c>
      <c r="J29" s="12"/>
    </row>
    <row r="30" ht="18.75" customHeight="1" spans="1:10">
      <c r="A30" s="20"/>
      <c r="B30" s="20"/>
      <c r="C30" s="20"/>
      <c r="D30" s="20"/>
      <c r="E30" s="20"/>
      <c r="F30" s="20"/>
      <c r="G30" s="20"/>
      <c r="H30" s="20"/>
      <c r="I30" s="23"/>
      <c r="J30" s="20"/>
    </row>
  </sheetData>
  <mergeCells count="9">
    <mergeCell ref="A1:J1"/>
    <mergeCell ref="A2:J2"/>
    <mergeCell ref="A3:J3"/>
    <mergeCell ref="C4:G4"/>
    <mergeCell ref="A4:A5"/>
    <mergeCell ref="B4:B5"/>
    <mergeCell ref="H4:H5"/>
    <mergeCell ref="I4:I5"/>
    <mergeCell ref="J4:J5"/>
  </mergeCells>
  <printOptions horizontalCentered="1"/>
  <pageMargins left="0.748031496062992" right="0.748031496062992" top="0.747916666666667" bottom="0.905511811023622" header="0.511811023622047" footer="0.511811023622047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一般调整</vt:lpstr>
      <vt:lpstr>基金调整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忆梦</cp:lastModifiedBy>
  <dcterms:created xsi:type="dcterms:W3CDTF">2022-06-23T10:46:00Z</dcterms:created>
  <cp:lastPrinted>2022-06-23T10:56:00Z</cp:lastPrinted>
  <dcterms:modified xsi:type="dcterms:W3CDTF">2023-12-12T01:01:01Z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5269223A162A4AAC91D605472CEB797C</vt:lpwstr>
  </property>
  <property fmtid="{D5CDD505-2E9C-101B-9397-08002B2CF9AE}" pid="3" name="KSOProductBuildVer">
    <vt:lpwstr>2052-12.1.0.15990</vt:lpwstr>
  </property>
</Properties>
</file>